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528" windowHeight="5652" activeTab="0"/>
  </bookViews>
  <sheets>
    <sheet name="SR2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<sst xmlns="http://schemas.openxmlformats.org/spreadsheetml/2006/main" count="26" uniqueCount="25">
  <si>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Position</t>
  </si>
  <si>
    <t>Weight</t>
  </si>
  <si>
    <t>Arm</t>
  </si>
  <si>
    <t>Moment</t>
  </si>
  <si>
    <t>Pilot</t>
  </si>
  <si>
    <t>Pax Names</t>
  </si>
  <si>
    <t>Bags</t>
  </si>
  <si>
    <t>Item</t>
  </si>
  <si>
    <t>weight</t>
  </si>
  <si>
    <t>cg</t>
  </si>
  <si>
    <t>De-Ice</t>
  </si>
  <si>
    <t>Rear Pax</t>
  </si>
  <si>
    <t>Front Pax</t>
  </si>
  <si>
    <t>SR22 G3 Weight &amp; Balance</t>
  </si>
  <si>
    <t>34.5 lbs full</t>
  </si>
  <si>
    <r>
      <t xml:space="preserve">BEW </t>
    </r>
    <r>
      <rPr>
        <sz val="7"/>
        <rFont val="Arial"/>
        <family val="2"/>
      </rPr>
      <t>(Includes Unusable Fuel and Full Oil)</t>
    </r>
  </si>
  <si>
    <t>Max 130 lbs</t>
  </si>
  <si>
    <t>Ramp Weight and CG</t>
  </si>
  <si>
    <t>Fuel for Start, Taxi, &amp; Runup</t>
  </si>
  <si>
    <t>Takeoff Weight and CG</t>
  </si>
  <si>
    <t>Fuel for Flight</t>
  </si>
  <si>
    <t>Landing Weight and CG</t>
  </si>
  <si>
    <r>
      <t>O</t>
    </r>
    <r>
      <rPr>
        <vertAlign val="subscript"/>
        <sz val="10"/>
        <rFont val="Arial"/>
        <family val="2"/>
      </rPr>
      <t xml:space="preserve">2  </t>
    </r>
    <r>
      <rPr>
        <sz val="7"/>
        <rFont val="Arial"/>
        <family val="2"/>
      </rPr>
      <t>(If Installed)</t>
    </r>
  </si>
  <si>
    <r>
      <t>Fuel</t>
    </r>
    <r>
      <rPr>
        <sz val="7"/>
        <rFont val="Arial"/>
        <family val="2"/>
      </rPr>
      <t xml:space="preserve"> (Gal- 92 Max)</t>
    </r>
  </si>
  <si>
    <t>6.4 lbs full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</si>
</sst>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"/>
    <numFmt numFmtId="173" formatCode="#,##0.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.5"/>
      <name val="Arial"/>
      <family val="2"/>
    </font>
    <font>
      <b/>
      <sz val="9.5"/>
      <name val="Arial"/>
      <family val="2"/>
    </font>
    <font>
      <sz val="15"/>
      <name val="Arial"/>
      <family val="0"/>
    </font>
    <font>
      <sz val="11.5"/>
      <name val="Arial"/>
      <family val="2"/>
    </font>
    <font>
      <b/>
      <sz val="11.5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5"/>
      <name val="Verdana"/>
      <family val="2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9" fillId="0" borderId="1" xfId="0" applyNumberFormat="1" applyFont="1" applyBorder="1" applyAlignment="1" applyProtection="1">
      <alignment/>
      <protection/>
    </xf>
    <xf numFmtId="4" fontId="9" fillId="0" borderId="1" xfId="0" applyNumberFormat="1" applyFont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 locked="0"/>
    </xf>
    <xf numFmtId="2" fontId="9" fillId="0" borderId="2" xfId="0" applyNumberFormat="1" applyFont="1" applyBorder="1" applyAlignment="1" applyProtection="1">
      <alignment/>
      <protection/>
    </xf>
    <xf numFmtId="4" fontId="9" fillId="0" borderId="2" xfId="0" applyNumberFormat="1" applyFont="1" applyBorder="1" applyAlignment="1" applyProtection="1">
      <alignment/>
      <protection/>
    </xf>
    <xf numFmtId="0" fontId="11" fillId="0" borderId="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0" fontId="9" fillId="2" borderId="4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2" fontId="9" fillId="0" borderId="4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68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 hidden="1"/>
    </xf>
    <xf numFmtId="2" fontId="9" fillId="0" borderId="4" xfId="0" applyNumberFormat="1" applyFont="1" applyBorder="1" applyAlignment="1">
      <alignment/>
    </xf>
    <xf numFmtId="0" fontId="9" fillId="0" borderId="4" xfId="0" applyFont="1" applyFill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4" fontId="12" fillId="0" borderId="0" xfId="0" applyNumberFormat="1" applyFont="1" applyAlignment="1" applyProtection="1">
      <alignment/>
      <protection/>
    </xf>
    <xf numFmtId="173" fontId="9" fillId="0" borderId="0" xfId="0" applyNumberFormat="1" applyFont="1" applyAlignment="1" applyProtection="1">
      <alignment/>
      <protection/>
    </xf>
    <xf numFmtId="0" fontId="9" fillId="2" borderId="7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/>
    </xf>
    <xf numFmtId="0" fontId="9" fillId="0" borderId="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SR22 G3 Center of Gravity Limits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Envelope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SR22!$E$29:$E$36</c:f>
              <c:numCache/>
            </c:numRef>
          </c:xVal>
          <c:yVal>
            <c:numRef>
              <c:f>SR22!$D$29:$D$36</c:f>
              <c:numCache/>
            </c:numRef>
          </c:yVal>
          <c:smooth val="0"/>
        </c:ser>
        <c:ser>
          <c:idx val="0"/>
          <c:order val="1"/>
          <c:tx>
            <c:v>Takeoff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SR22!$E$17</c:f>
              <c:numCache/>
            </c:numRef>
          </c:xVal>
          <c:yVal>
            <c:numRef>
              <c:f>SR22!$D$17</c:f>
              <c:numCache/>
            </c:numRef>
          </c:yVal>
          <c:smooth val="0"/>
        </c:ser>
        <c:ser>
          <c:idx val="1"/>
          <c:order val="2"/>
          <c:tx>
            <c:v>Landing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SR22!$E$21</c:f>
              <c:numCache/>
            </c:numRef>
          </c:xVal>
          <c:yVal>
            <c:numRef>
              <c:f>SR22!$D$21</c:f>
              <c:numCache/>
            </c:numRef>
          </c:yVal>
          <c:smooth val="0"/>
        </c:ser>
        <c:axId val="66227739"/>
        <c:axId val="59178740"/>
      </c:scatterChart>
      <c:valAx>
        <c:axId val="66227739"/>
        <c:scaling>
          <c:orientation val="minMax"/>
          <c:max val="150"/>
          <c:min val="1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C.G.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9178740"/>
        <c:crosses val="autoZero"/>
        <c:crossBetween val="midCat"/>
        <c:dispUnits/>
        <c:majorUnit val="2"/>
        <c:minorUnit val="0.5"/>
      </c:valAx>
      <c:valAx>
        <c:axId val="59178740"/>
        <c:scaling>
          <c:orientation val="minMax"/>
          <c:max val="36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Weight -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6227739"/>
        <c:crosses val="autoZero"/>
        <c:crossBetween val="midCat"/>
        <c:dispUnits/>
        <c:majorUnit val="200"/>
        <c:minorUnit val="50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6</xdr:col>
      <xdr:colOff>457200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9525" y="3829050"/>
        <a:ext cx="52101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5.140625" style="7" customWidth="1"/>
    <col min="2" max="2" width="12.421875" style="7" customWidth="1"/>
    <col min="3" max="3" width="15.7109375" style="7" customWidth="1"/>
    <col min="4" max="6" width="12.7109375" style="7" customWidth="1"/>
    <col min="7" max="7" width="8.28125" style="7" customWidth="1"/>
    <col min="8" max="8" width="4.7109375" style="7" customWidth="1"/>
    <col min="9" max="16384" width="9.140625" style="7" customWidth="1"/>
  </cols>
  <sheetData>
    <row r="1" spans="1:7" ht="19.5">
      <c r="A1" s="29" t="s">
        <v>13</v>
      </c>
      <c r="B1" s="29"/>
      <c r="C1" s="29"/>
      <c r="D1" s="29"/>
      <c r="E1" s="29"/>
      <c r="F1" s="29"/>
      <c r="G1" s="29"/>
    </row>
    <row r="3" spans="2:6" ht="15.75" thickBot="1">
      <c r="B3" s="6" t="s">
        <v>0</v>
      </c>
      <c r="C3" s="6" t="s">
        <v>7</v>
      </c>
      <c r="D3" s="6" t="s">
        <v>1</v>
      </c>
      <c r="E3" s="6" t="s">
        <v>2</v>
      </c>
      <c r="F3" s="6" t="s">
        <v>3</v>
      </c>
    </row>
    <row r="4" spans="2:6" ht="13.5" thickBot="1">
      <c r="B4" s="30" t="s">
        <v>15</v>
      </c>
      <c r="C4" s="31"/>
      <c r="D4" s="23">
        <v>2407</v>
      </c>
      <c r="E4" s="19">
        <v>139.3</v>
      </c>
      <c r="F4" s="5">
        <f>(D4*E4)/1000</f>
        <v>335.29510000000005</v>
      </c>
    </row>
    <row r="5" spans="2:6" ht="13.5" thickBot="1">
      <c r="B5" s="22" t="s">
        <v>4</v>
      </c>
      <c r="C5" s="9"/>
      <c r="D5" s="3"/>
      <c r="E5" s="4">
        <v>143.5</v>
      </c>
      <c r="F5" s="5">
        <f>(D5*E5)/1000</f>
        <v>0</v>
      </c>
    </row>
    <row r="6" spans="2:6" ht="13.5" thickBot="1">
      <c r="B6" s="22" t="s">
        <v>23</v>
      </c>
      <c r="C6" s="28">
        <v>92</v>
      </c>
      <c r="D6" s="21">
        <f>C6*6</f>
        <v>552</v>
      </c>
      <c r="E6" s="4">
        <v>154.9</v>
      </c>
      <c r="F6" s="5">
        <f>(D6*E6)/1000</f>
        <v>85.5048</v>
      </c>
    </row>
    <row r="7" spans="3:6" ht="15.75" thickBot="1">
      <c r="C7" s="6" t="s">
        <v>5</v>
      </c>
      <c r="F7" s="8"/>
    </row>
    <row r="8" spans="2:6" ht="13.5" thickBot="1">
      <c r="B8" s="22" t="s">
        <v>12</v>
      </c>
      <c r="C8" s="9"/>
      <c r="D8" s="10"/>
      <c r="E8" s="1">
        <v>143.5</v>
      </c>
      <c r="F8" s="2">
        <f aca="true" t="shared" si="0" ref="F8:F13">(D8*E8)/1000</f>
        <v>0</v>
      </c>
    </row>
    <row r="9" spans="2:6" ht="13.5" thickBot="1">
      <c r="B9" s="22" t="s">
        <v>11</v>
      </c>
      <c r="C9" s="9"/>
      <c r="D9" s="3"/>
      <c r="E9" s="4">
        <v>180</v>
      </c>
      <c r="F9" s="5">
        <f t="shared" si="0"/>
        <v>0</v>
      </c>
    </row>
    <row r="10" spans="2:6" ht="13.5" thickBot="1">
      <c r="B10" s="22" t="s">
        <v>11</v>
      </c>
      <c r="C10" s="28"/>
      <c r="D10" s="3"/>
      <c r="E10" s="4">
        <v>180</v>
      </c>
      <c r="F10" s="5">
        <f t="shared" si="0"/>
        <v>0</v>
      </c>
    </row>
    <row r="11" spans="2:6" ht="13.5" thickBot="1">
      <c r="B11" s="22" t="s">
        <v>10</v>
      </c>
      <c r="C11" s="20" t="s">
        <v>14</v>
      </c>
      <c r="D11" s="3"/>
      <c r="E11" s="4">
        <v>148.4</v>
      </c>
      <c r="F11" s="5">
        <f t="shared" si="0"/>
        <v>0</v>
      </c>
    </row>
    <row r="12" spans="2:6" ht="13.5" customHeight="1" thickBot="1">
      <c r="B12" s="22" t="s">
        <v>22</v>
      </c>
      <c r="C12" s="20" t="s">
        <v>24</v>
      </c>
      <c r="D12" s="3"/>
      <c r="E12" s="4">
        <v>265.3</v>
      </c>
      <c r="F12" s="5">
        <f t="shared" si="0"/>
        <v>0</v>
      </c>
    </row>
    <row r="13" spans="2:6" ht="13.5" thickBot="1">
      <c r="B13" s="22" t="s">
        <v>6</v>
      </c>
      <c r="C13" s="20" t="s">
        <v>16</v>
      </c>
      <c r="D13" s="9"/>
      <c r="E13" s="11">
        <v>208</v>
      </c>
      <c r="F13" s="5">
        <f t="shared" si="0"/>
        <v>0</v>
      </c>
    </row>
    <row r="14" spans="2:6" ht="12.75">
      <c r="B14" s="24" t="s">
        <v>17</v>
      </c>
      <c r="C14" s="13"/>
      <c r="D14" s="27">
        <f>SUM(D4:D13)</f>
        <v>2959</v>
      </c>
      <c r="E14" s="8">
        <f>F14*1000/D14</f>
        <v>142.21017235552551</v>
      </c>
      <c r="F14" s="8">
        <f>SUM(F4:F13)</f>
        <v>420.79990000000004</v>
      </c>
    </row>
    <row r="15" spans="2:6" ht="12.75">
      <c r="B15" s="24" t="s">
        <v>18</v>
      </c>
      <c r="C15" s="13"/>
      <c r="D15" s="27">
        <v>-9</v>
      </c>
      <c r="E15" s="8">
        <v>154.9</v>
      </c>
      <c r="F15" s="8">
        <f>D15*E15/1000</f>
        <v>-1.3941000000000001</v>
      </c>
    </row>
    <row r="16" spans="2:6" ht="12.75">
      <c r="B16" s="24"/>
      <c r="C16" s="13"/>
      <c r="D16" s="27"/>
      <c r="E16" s="8"/>
      <c r="F16" s="8"/>
    </row>
    <row r="17" spans="2:6" ht="12.75">
      <c r="B17" s="13" t="s">
        <v>19</v>
      </c>
      <c r="D17" s="14">
        <f>D14+D15</f>
        <v>2950</v>
      </c>
      <c r="E17" s="25">
        <f>F17/D17*1000</f>
        <v>142.17145762711866</v>
      </c>
      <c r="F17" s="26">
        <f>F14+F15</f>
        <v>419.40580000000006</v>
      </c>
    </row>
    <row r="18" spans="2:6" ht="13.5" thickBot="1">
      <c r="B18" s="13"/>
      <c r="D18" s="14"/>
      <c r="E18" s="25"/>
      <c r="F18" s="26"/>
    </row>
    <row r="19" spans="2:6" ht="13.5" thickBot="1">
      <c r="B19" s="24" t="s">
        <v>20</v>
      </c>
      <c r="C19" s="9">
        <v>50</v>
      </c>
      <c r="D19" s="7">
        <f>-C19*6</f>
        <v>-300</v>
      </c>
      <c r="E19" s="8">
        <v>154.9</v>
      </c>
      <c r="F19" s="7">
        <f>D19*E19/1000</f>
        <v>-46.47</v>
      </c>
    </row>
    <row r="20" ht="12.75">
      <c r="E20" s="8"/>
    </row>
    <row r="21" spans="2:6" s="12" customFormat="1" ht="12.75">
      <c r="B21" s="13" t="s">
        <v>21</v>
      </c>
      <c r="D21" s="14">
        <f>D17+D19</f>
        <v>2650</v>
      </c>
      <c r="E21" s="25">
        <f>F21/D21*1000</f>
        <v>140.73049056603776</v>
      </c>
      <c r="F21" s="26">
        <f>F17+F19</f>
        <v>372.9358000000001</v>
      </c>
    </row>
    <row r="25" ht="12.75">
      <c r="F25" s="12"/>
    </row>
    <row r="26" spans="3:6" ht="12.75">
      <c r="C26" s="15"/>
      <c r="F26" s="12"/>
    </row>
    <row r="27" spans="5:6" ht="12.75">
      <c r="E27" s="16"/>
      <c r="F27" s="17"/>
    </row>
    <row r="28" spans="4:6" ht="12.75">
      <c r="D28" s="18" t="s">
        <v>8</v>
      </c>
      <c r="E28" s="18" t="s">
        <v>9</v>
      </c>
      <c r="F28" s="16"/>
    </row>
    <row r="29" spans="4:6" ht="12.75">
      <c r="D29" s="18">
        <v>2100</v>
      </c>
      <c r="E29" s="18">
        <v>137.8</v>
      </c>
      <c r="F29" s="17"/>
    </row>
    <row r="30" spans="4:6" ht="12.75">
      <c r="D30" s="18">
        <v>2700</v>
      </c>
      <c r="E30" s="18">
        <v>139.1</v>
      </c>
      <c r="F30" s="17"/>
    </row>
    <row r="31" spans="4:6" ht="12.75">
      <c r="D31" s="18">
        <v>3400</v>
      </c>
      <c r="E31" s="18">
        <v>142.3</v>
      </c>
      <c r="F31" s="17"/>
    </row>
    <row r="32" spans="4:5" ht="12.75">
      <c r="D32" s="18">
        <v>3400</v>
      </c>
      <c r="E32" s="18">
        <v>148.1</v>
      </c>
    </row>
    <row r="33" spans="4:5" ht="12.75">
      <c r="D33" s="18">
        <v>2100</v>
      </c>
      <c r="E33" s="18">
        <v>148.1</v>
      </c>
    </row>
    <row r="34" spans="4:5" ht="12.75">
      <c r="D34" s="18">
        <v>2100</v>
      </c>
      <c r="E34" s="18">
        <v>137.8</v>
      </c>
    </row>
    <row r="36" spans="4:5" ht="12.75">
      <c r="D36" s="18"/>
      <c r="E36" s="18"/>
    </row>
  </sheetData>
  <sheetProtection selectLockedCells="1"/>
  <mergeCells count="2">
    <mergeCell ref="A1:G1"/>
    <mergeCell ref="B4:C4"/>
  </mergeCells>
  <printOptions/>
  <pageMargins left="0.75" right="0.19" top="0.49" bottom="0.5" header="0.5" footer="0.5"/>
  <pageSetup horizontalDpi="300" verticalDpi="300" orientation="portrait" scale="115" r:id="rId2"/>
  <ignoredErrors>
    <ignoredError sqref="E14 E17:F17 E21 D19 F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YuWeng Shipek</dc:creator>
  <cp:keywords/>
  <dc:description/>
  <cp:lastModifiedBy>Edward C. Van Every</cp:lastModifiedBy>
  <cp:lastPrinted>2007-04-24T21:40:48Z</cp:lastPrinted>
  <dcterms:created xsi:type="dcterms:W3CDTF">1999-11-23T17:40:02Z</dcterms:created>
  <dcterms:modified xsi:type="dcterms:W3CDTF">2007-10-28T23:19:37Z</dcterms:modified>
  <cp:category/>
  <cp:version/>
  <cp:contentType/>
  <cp:contentStatus/>
</cp:coreProperties>
</file>